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/>
  </bookViews>
  <sheets>
    <sheet name="STERN" sheetId="1" r:id="rId1"/>
  </sheets>
  <calcPr calcId="144525"/>
</workbook>
</file>

<file path=xl/calcChain.xml><?xml version="1.0" encoding="utf-8"?>
<calcChain xmlns="http://schemas.openxmlformats.org/spreadsheetml/2006/main">
  <c r="Y21" i="1" l="1"/>
  <c r="Y23" i="1" s="1"/>
  <c r="X20" i="1"/>
  <c r="X27" i="1" s="1"/>
  <c r="W19" i="1"/>
  <c r="W27" i="1" s="1"/>
  <c r="V18" i="1"/>
  <c r="V29" i="1" s="1"/>
  <c r="U17" i="1"/>
  <c r="U23" i="1" s="1"/>
  <c r="X24" i="1" l="1"/>
  <c r="Y29" i="1"/>
  <c r="X22" i="1"/>
  <c r="X29" i="1"/>
  <c r="W24" i="1"/>
  <c r="U29" i="1"/>
  <c r="U22" i="1"/>
  <c r="Y22" i="1"/>
  <c r="V23" i="1"/>
  <c r="V27" i="1"/>
  <c r="V22" i="1"/>
  <c r="W23" i="1"/>
  <c r="U27" i="1"/>
  <c r="Y27" i="1"/>
  <c r="U24" i="1"/>
  <c r="W22" i="1"/>
  <c r="X23" i="1"/>
  <c r="Y24" i="1"/>
  <c r="W29" i="1"/>
  <c r="V24" i="1"/>
  <c r="S21" i="1" l="1"/>
  <c r="S23" i="1" s="1"/>
  <c r="R20" i="1"/>
  <c r="R22" i="1" s="1"/>
  <c r="Q19" i="1"/>
  <c r="Q27" i="1" s="1"/>
  <c r="P18" i="1"/>
  <c r="P29" i="1" s="1"/>
  <c r="O17" i="1"/>
  <c r="O23" i="1" s="1"/>
  <c r="Y26" i="1"/>
  <c r="X26" i="1"/>
  <c r="W26" i="1"/>
  <c r="V26" i="1"/>
  <c r="U26" i="1"/>
  <c r="S26" i="1"/>
  <c r="R26" i="1"/>
  <c r="Q26" i="1"/>
  <c r="P26" i="1"/>
  <c r="O26" i="1"/>
  <c r="M26" i="1"/>
  <c r="L26" i="1"/>
  <c r="K26" i="1"/>
  <c r="J26" i="1"/>
  <c r="I26" i="1"/>
  <c r="G26" i="1"/>
  <c r="F26" i="1"/>
  <c r="E26" i="1"/>
  <c r="D26" i="1"/>
  <c r="C26" i="1"/>
  <c r="Y25" i="1"/>
  <c r="X25" i="1"/>
  <c r="W25" i="1"/>
  <c r="V25" i="1"/>
  <c r="U25" i="1"/>
  <c r="S25" i="1"/>
  <c r="R25" i="1"/>
  <c r="Q25" i="1"/>
  <c r="P25" i="1"/>
  <c r="O25" i="1"/>
  <c r="M25" i="1"/>
  <c r="L25" i="1"/>
  <c r="K25" i="1"/>
  <c r="J25" i="1"/>
  <c r="I25" i="1"/>
  <c r="G25" i="1"/>
  <c r="F25" i="1"/>
  <c r="E25" i="1"/>
  <c r="D25" i="1"/>
  <c r="C25" i="1"/>
  <c r="M21" i="1"/>
  <c r="M29" i="1" s="1"/>
  <c r="G21" i="1"/>
  <c r="G29" i="1" s="1"/>
  <c r="L20" i="1"/>
  <c r="L29" i="1" s="1"/>
  <c r="F20" i="1"/>
  <c r="F29" i="1" s="1"/>
  <c r="K19" i="1"/>
  <c r="K29" i="1" s="1"/>
  <c r="E19" i="1"/>
  <c r="E29" i="1" s="1"/>
  <c r="J18" i="1"/>
  <c r="J29" i="1" s="1"/>
  <c r="D18" i="1"/>
  <c r="D29" i="1" s="1"/>
  <c r="I17" i="1"/>
  <c r="I29" i="1" s="1"/>
  <c r="C17" i="1"/>
  <c r="C29" i="1" s="1"/>
  <c r="Y16" i="1"/>
  <c r="Y30" i="1" s="1"/>
  <c r="X16" i="1"/>
  <c r="X30" i="1" s="1"/>
  <c r="W16" i="1"/>
  <c r="W30" i="1" s="1"/>
  <c r="V16" i="1"/>
  <c r="V30" i="1" s="1"/>
  <c r="U16" i="1"/>
  <c r="U30" i="1" s="1"/>
  <c r="S16" i="1"/>
  <c r="S30" i="1" s="1"/>
  <c r="R16" i="1"/>
  <c r="R30" i="1" s="1"/>
  <c r="Q16" i="1"/>
  <c r="Q30" i="1" s="1"/>
  <c r="P16" i="1"/>
  <c r="P30" i="1" s="1"/>
  <c r="O16" i="1"/>
  <c r="O30" i="1" s="1"/>
  <c r="M16" i="1"/>
  <c r="M30" i="1" s="1"/>
  <c r="L16" i="1"/>
  <c r="L30" i="1" s="1"/>
  <c r="K16" i="1"/>
  <c r="K30" i="1" s="1"/>
  <c r="J16" i="1"/>
  <c r="J30" i="1" s="1"/>
  <c r="I16" i="1"/>
  <c r="I30" i="1" s="1"/>
  <c r="G16" i="1"/>
  <c r="G30" i="1" s="1"/>
  <c r="F16" i="1"/>
  <c r="F30" i="1" s="1"/>
  <c r="E16" i="1"/>
  <c r="E30" i="1" s="1"/>
  <c r="D16" i="1"/>
  <c r="D30" i="1" s="1"/>
  <c r="C16" i="1"/>
  <c r="C30" i="1" s="1"/>
  <c r="O22" i="1" l="1"/>
  <c r="P23" i="1"/>
  <c r="Q24" i="1"/>
  <c r="S22" i="1"/>
  <c r="P27" i="1"/>
  <c r="O29" i="1"/>
  <c r="S29" i="1"/>
  <c r="P22" i="1"/>
  <c r="Q23" i="1"/>
  <c r="R24" i="1"/>
  <c r="O27" i="1"/>
  <c r="S27" i="1"/>
  <c r="R29" i="1"/>
  <c r="O24" i="1"/>
  <c r="Q22" i="1"/>
  <c r="R23" i="1"/>
  <c r="S24" i="1"/>
  <c r="R27" i="1"/>
  <c r="Q29" i="1"/>
  <c r="P24" i="1"/>
  <c r="F22" i="1"/>
  <c r="K22" i="1"/>
  <c r="F23" i="1"/>
  <c r="K23" i="1"/>
  <c r="F24" i="1"/>
  <c r="K24" i="1"/>
  <c r="F27" i="1"/>
  <c r="K27" i="1"/>
  <c r="F28" i="1"/>
  <c r="K28" i="1"/>
  <c r="P28" i="1"/>
  <c r="U28" i="1"/>
  <c r="Y28" i="1"/>
  <c r="E22" i="1"/>
  <c r="J22" i="1"/>
  <c r="E23" i="1"/>
  <c r="J23" i="1"/>
  <c r="E24" i="1"/>
  <c r="J24" i="1"/>
  <c r="E27" i="1"/>
  <c r="J27" i="1"/>
  <c r="E28" i="1"/>
  <c r="J28" i="1"/>
  <c r="O28" i="1"/>
  <c r="S28" i="1"/>
  <c r="X28" i="1"/>
  <c r="D22" i="1"/>
  <c r="I22" i="1"/>
  <c r="M22" i="1"/>
  <c r="D23" i="1"/>
  <c r="I23" i="1"/>
  <c r="M23" i="1"/>
  <c r="D24" i="1"/>
  <c r="I24" i="1"/>
  <c r="M24" i="1"/>
  <c r="D27" i="1"/>
  <c r="I27" i="1"/>
  <c r="M27" i="1"/>
  <c r="D28" i="1"/>
  <c r="I28" i="1"/>
  <c r="M28" i="1"/>
  <c r="R28" i="1"/>
  <c r="W28" i="1"/>
  <c r="C22" i="1"/>
  <c r="G22" i="1"/>
  <c r="L22" i="1"/>
  <c r="C23" i="1"/>
  <c r="G23" i="1"/>
  <c r="L23" i="1"/>
  <c r="C24" i="1"/>
  <c r="G24" i="1"/>
  <c r="L24" i="1"/>
  <c r="C27" i="1"/>
  <c r="G27" i="1"/>
  <c r="L27" i="1"/>
  <c r="C28" i="1"/>
  <c r="G28" i="1"/>
  <c r="L28" i="1"/>
  <c r="Q28" i="1"/>
  <c r="V28" i="1"/>
</calcChain>
</file>

<file path=xl/sharedStrings.xml><?xml version="1.0" encoding="utf-8"?>
<sst xmlns="http://schemas.openxmlformats.org/spreadsheetml/2006/main" count="113" uniqueCount="62">
  <si>
    <t>Введите высоту проема, мм:</t>
  </si>
  <si>
    <t>Максимальный размер двери:</t>
  </si>
  <si>
    <t xml:space="preserve">По высоте </t>
  </si>
  <si>
    <t>2750 мм</t>
  </si>
  <si>
    <t>Введите ширину проема, мм:</t>
  </si>
  <si>
    <t xml:space="preserve">По ширине </t>
  </si>
  <si>
    <t>1500 мм</t>
  </si>
  <si>
    <t xml:space="preserve">Максимальный вес </t>
  </si>
  <si>
    <t>50 кг</t>
  </si>
  <si>
    <t>Параметры двери</t>
  </si>
  <si>
    <t>Профиль асимметричный (открытый)</t>
  </si>
  <si>
    <t>Профиль симметричный (закрытый)</t>
  </si>
  <si>
    <t>без шлегеля</t>
  </si>
  <si>
    <t>со шлегелем</t>
  </si>
  <si>
    <t>формулы</t>
  </si>
  <si>
    <t>2 дв.</t>
  </si>
  <si>
    <t>3 дв.</t>
  </si>
  <si>
    <t>4 дв.</t>
  </si>
  <si>
    <t>5 дв.</t>
  </si>
  <si>
    <t>Высота двери</t>
  </si>
  <si>
    <r>
      <t xml:space="preserve">Ширина двери (2 двери)   </t>
    </r>
    <r>
      <rPr>
        <b/>
        <sz val="11"/>
        <color indexed="16"/>
        <rFont val="Calibri"/>
        <family val="2"/>
        <charset val="204"/>
      </rPr>
      <t>I-----____I</t>
    </r>
  </si>
  <si>
    <r>
      <t xml:space="preserve">Ширина двери (3 двери)   </t>
    </r>
    <r>
      <rPr>
        <b/>
        <sz val="11"/>
        <color indexed="16"/>
        <rFont val="Calibri"/>
        <family val="2"/>
        <charset val="204"/>
      </rPr>
      <t>I-----____-----I</t>
    </r>
  </si>
  <si>
    <r>
      <t xml:space="preserve">Ширина двери (4 двери)   </t>
    </r>
    <r>
      <rPr>
        <b/>
        <sz val="11"/>
        <color indexed="16"/>
        <rFont val="Calibri"/>
        <family val="2"/>
        <charset val="204"/>
      </rPr>
      <t>I-----____-----____I</t>
    </r>
  </si>
  <si>
    <r>
      <t xml:space="preserve">Ширина двери (4 двери)   </t>
    </r>
    <r>
      <rPr>
        <b/>
        <sz val="11"/>
        <color indexed="16"/>
        <rFont val="Calibri"/>
        <family val="2"/>
        <charset val="204"/>
      </rPr>
      <t>I-----____  ____-----I</t>
    </r>
  </si>
  <si>
    <r>
      <t xml:space="preserve">Ширина двери (5 дверей) </t>
    </r>
    <r>
      <rPr>
        <b/>
        <sz val="11"/>
        <color indexed="16"/>
        <rFont val="Calibri"/>
        <family val="2"/>
        <charset val="204"/>
      </rPr>
      <t>I-----____-----____-----I</t>
    </r>
  </si>
  <si>
    <t>Горизонт верхний</t>
  </si>
  <si>
    <t>Горизонт нижний</t>
  </si>
  <si>
    <t>Соединительный профиль</t>
  </si>
  <si>
    <t>Рельс верхний</t>
  </si>
  <si>
    <t>Рельс нижний</t>
  </si>
  <si>
    <t>Размер заполнения ЛДСП  10мм</t>
  </si>
  <si>
    <t>Размер заполнения  зеркало/стекло 4мм</t>
  </si>
  <si>
    <r>
      <t>Н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-40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</si>
  <si>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+26мм)/2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</si>
  <si>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+26*2мм)/3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</si>
  <si>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+26*3мм)/4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</si>
  <si>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+26*2мм)/4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</si>
  <si>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+26*4мм)/5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</si>
  <si>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-49мм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</si>
  <si>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пр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</si>
  <si>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-35</t>
    </r>
  </si>
  <si>
    <r>
      <t>Н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-57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</si>
  <si>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-37</t>
    </r>
  </si>
  <si>
    <r>
      <t>Н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-59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</si>
  <si>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+26-8мм)/2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</si>
  <si>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+26*2-8мм)/3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</si>
  <si>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+26*3-8мм)/4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</si>
  <si>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+26*2-8мм)/4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</si>
  <si>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+26*4-8мм)/5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</si>
  <si>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+35мм)/2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</si>
  <si>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+35*2мм)/3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</si>
  <si>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+35*3мм)/4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</si>
  <si>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+35*2мм)/4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</si>
  <si>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+35*4мм)/5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</si>
  <si>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-69мм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</si>
  <si>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-54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</si>
  <si>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-56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</si>
  <si>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+35-8мм)/2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</si>
  <si>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+35*2-8мм)/3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</si>
  <si>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+35*3-8мм)/4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</si>
  <si>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+35*2-8мм)/4</t>
    </r>
  </si>
  <si>
    <r>
      <t>L</t>
    </r>
    <r>
      <rPr>
        <b/>
        <vertAlign val="subscript"/>
        <sz val="10"/>
        <color rgb="FFFF0000"/>
        <rFont val="Calibri"/>
        <family val="2"/>
        <charset val="204"/>
      </rPr>
      <t>дв</t>
    </r>
    <r>
      <rPr>
        <b/>
        <sz val="10"/>
        <color rgb="FFFF0000"/>
        <rFont val="Calibri"/>
        <family val="2"/>
        <charset val="204"/>
      </rPr>
      <t>=(L</t>
    </r>
    <r>
      <rPr>
        <b/>
        <vertAlign val="subscript"/>
        <sz val="10"/>
        <color rgb="FFFF0000"/>
        <rFont val="Calibri"/>
        <family val="2"/>
        <charset val="204"/>
      </rPr>
      <t>пр</t>
    </r>
    <r>
      <rPr>
        <b/>
        <sz val="10"/>
        <color rgb="FFFF0000"/>
        <rFont val="Calibri"/>
        <family val="2"/>
        <charset val="204"/>
      </rPr>
      <t>+35*4-8мм)/5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</si>
</sst>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5" x14ac:knownFonts="1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i/>
      <u/>
      <sz val="13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indexed="16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vertAlign val="subscript"/>
      <sz val="10"/>
      <color rgb="FFFF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2" fillId="0" borderId="0" xfId="0" applyFont="1"/>
    <xf numFmtId="0" fontId="4" fillId="2" borderId="5" xfId="0" applyFont="1" applyFill="1" applyBorder="1" applyAlignment="1">
      <alignment horizontal="center"/>
    </xf>
    <xf numFmtId="0" fontId="1" fillId="0" borderId="0" xfId="0" applyFont="1" applyFill="1" applyBorder="1"/>
    <xf numFmtId="0" fontId="5" fillId="0" borderId="8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1" fillId="0" borderId="0" xfId="0" applyFont="1" applyFill="1" applyBorder="1" applyAlignment="1">
      <alignment horizontal="right" vertical="center"/>
    </xf>
    <xf numFmtId="0" fontId="0" fillId="0" borderId="7" xfId="0" applyFill="1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6" fillId="0" borderId="25" xfId="0" applyFont="1" applyBorder="1" applyAlignment="1">
      <alignment vertical="center" wrapText="1"/>
    </xf>
    <xf numFmtId="0" fontId="3" fillId="0" borderId="27" xfId="0" applyFont="1" applyFill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0" fontId="3" fillId="0" borderId="28" xfId="0" applyFont="1" applyBorder="1" applyAlignment="1">
      <alignment vertical="top" wrapText="1"/>
    </xf>
    <xf numFmtId="0" fontId="3" fillId="0" borderId="29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3" fillId="0" borderId="21" xfId="0" applyFont="1" applyFill="1" applyBorder="1" applyAlignment="1">
      <alignment vertical="top" wrapText="1"/>
    </xf>
    <xf numFmtId="0" fontId="5" fillId="0" borderId="21" xfId="0" applyFont="1" applyBorder="1" applyAlignment="1">
      <alignment vertical="top" wrapText="1"/>
    </xf>
    <xf numFmtId="0" fontId="5" fillId="0" borderId="22" xfId="0" applyFont="1" applyBorder="1" applyAlignment="1">
      <alignment vertical="top" wrapText="1"/>
    </xf>
    <xf numFmtId="0" fontId="3" fillId="0" borderId="21" xfId="0" applyFont="1" applyBorder="1" applyAlignment="1">
      <alignment vertical="top" wrapText="1"/>
    </xf>
    <xf numFmtId="1" fontId="3" fillId="0" borderId="21" xfId="0" applyNumberFormat="1" applyFont="1" applyBorder="1" applyAlignment="1">
      <alignment vertical="top" wrapText="1"/>
    </xf>
    <xf numFmtId="0" fontId="9" fillId="0" borderId="30" xfId="0" applyFont="1" applyBorder="1" applyAlignment="1">
      <alignment vertical="top" wrapText="1"/>
    </xf>
    <xf numFmtId="0" fontId="5" fillId="0" borderId="7" xfId="0" applyFont="1" applyFill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1" fontId="5" fillId="0" borderId="7" xfId="0" applyNumberFormat="1" applyFont="1" applyBorder="1" applyAlignment="1">
      <alignment vertical="top" wrapText="1"/>
    </xf>
    <xf numFmtId="1" fontId="5" fillId="0" borderId="8" xfId="0" applyNumberFormat="1" applyFont="1" applyBorder="1" applyAlignment="1">
      <alignment vertical="top" wrapText="1"/>
    </xf>
    <xf numFmtId="0" fontId="0" fillId="0" borderId="30" xfId="0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0" fillId="0" borderId="25" xfId="0" applyBorder="1" applyAlignment="1">
      <alignment vertical="top" wrapText="1"/>
    </xf>
    <xf numFmtId="0" fontId="5" fillId="0" borderId="11" xfId="0" applyFont="1" applyFill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1" fontId="3" fillId="0" borderId="12" xfId="0" applyNumberFormat="1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1" fontId="5" fillId="0" borderId="11" xfId="0" applyNumberFormat="1" applyFont="1" applyBorder="1" applyAlignment="1">
      <alignment vertical="top" wrapText="1"/>
    </xf>
    <xf numFmtId="0" fontId="10" fillId="0" borderId="32" xfId="0" applyFont="1" applyFill="1" applyBorder="1" applyAlignment="1">
      <alignment vertical="top" wrapText="1"/>
    </xf>
    <xf numFmtId="1" fontId="10" fillId="0" borderId="32" xfId="0" applyNumberFormat="1" applyFont="1" applyBorder="1" applyAlignment="1">
      <alignment vertical="top" wrapText="1"/>
    </xf>
    <xf numFmtId="0" fontId="0" fillId="0" borderId="32" xfId="0" applyBorder="1" applyAlignment="1">
      <alignment vertical="top" wrapText="1"/>
    </xf>
    <xf numFmtId="1" fontId="0" fillId="0" borderId="32" xfId="0" applyNumberFormat="1" applyBorder="1" applyAlignment="1">
      <alignment vertical="top" wrapText="1"/>
    </xf>
    <xf numFmtId="1" fontId="0" fillId="0" borderId="33" xfId="0" applyNumberFormat="1" applyBorder="1" applyAlignment="1">
      <alignment vertical="top" wrapText="1"/>
    </xf>
    <xf numFmtId="1" fontId="0" fillId="0" borderId="32" xfId="0" applyNumberFormat="1" applyBorder="1" applyAlignment="1">
      <alignment vertical="center" wrapText="1"/>
    </xf>
    <xf numFmtId="1" fontId="0" fillId="0" borderId="32" xfId="0" applyNumberFormat="1" applyBorder="1" applyAlignment="1">
      <alignment vertical="center"/>
    </xf>
    <xf numFmtId="1" fontId="0" fillId="0" borderId="33" xfId="0" applyNumberFormat="1" applyBorder="1" applyAlignment="1">
      <alignment vertical="center"/>
    </xf>
    <xf numFmtId="0" fontId="10" fillId="0" borderId="7" xfId="0" applyFont="1" applyFill="1" applyBorder="1" applyAlignment="1">
      <alignment vertical="top" wrapText="1"/>
    </xf>
    <xf numFmtId="1" fontId="10" fillId="0" borderId="7" xfId="0" applyNumberFormat="1" applyFont="1" applyBorder="1" applyAlignment="1">
      <alignment vertical="top" wrapText="1"/>
    </xf>
    <xf numFmtId="0" fontId="0" fillId="0" borderId="7" xfId="0" applyBorder="1" applyAlignment="1">
      <alignment vertical="top" wrapText="1"/>
    </xf>
    <xf numFmtId="1" fontId="0" fillId="0" borderId="7" xfId="0" applyNumberFormat="1" applyBorder="1" applyAlignment="1">
      <alignment vertical="top" wrapText="1"/>
    </xf>
    <xf numFmtId="1" fontId="0" fillId="0" borderId="8" xfId="0" applyNumberFormat="1" applyBorder="1" applyAlignment="1">
      <alignment vertical="top" wrapText="1"/>
    </xf>
    <xf numFmtId="1" fontId="0" fillId="0" borderId="7" xfId="0" applyNumberFormat="1" applyBorder="1" applyAlignment="1">
      <alignment vertical="center" wrapText="1"/>
    </xf>
    <xf numFmtId="1" fontId="0" fillId="0" borderId="7" xfId="0" applyNumberFormat="1" applyBorder="1" applyAlignment="1">
      <alignment vertical="center"/>
    </xf>
    <xf numFmtId="1" fontId="0" fillId="0" borderId="8" xfId="0" applyNumberFormat="1" applyBorder="1" applyAlignment="1">
      <alignment vertical="center"/>
    </xf>
    <xf numFmtId="0" fontId="0" fillId="0" borderId="30" xfId="0" applyBorder="1" applyAlignment="1">
      <alignment vertical="center" wrapText="1"/>
    </xf>
    <xf numFmtId="0" fontId="11" fillId="0" borderId="7" xfId="0" applyFont="1" applyFill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11" fillId="0" borderId="24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11" fillId="0" borderId="27" xfId="0" applyFont="1" applyFill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11" fillId="0" borderId="29" xfId="0" applyFont="1" applyBorder="1" applyAlignment="1">
      <alignment vertical="center" wrapText="1"/>
    </xf>
    <xf numFmtId="164" fontId="0" fillId="0" borderId="0" xfId="0" applyNumberFormat="1"/>
    <xf numFmtId="164" fontId="12" fillId="0" borderId="0" xfId="0" applyNumberFormat="1" applyFont="1"/>
    <xf numFmtId="0" fontId="13" fillId="0" borderId="6" xfId="0" applyFont="1" applyBorder="1" applyAlignment="1">
      <alignment horizontal="center" vertical="top" wrapText="1"/>
    </xf>
    <xf numFmtId="0" fontId="13" fillId="0" borderId="26" xfId="0" applyFont="1" applyBorder="1" applyAlignment="1">
      <alignment vertical="top" wrapText="1"/>
    </xf>
    <xf numFmtId="0" fontId="13" fillId="0" borderId="20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13" fillId="0" borderId="10" xfId="0" applyFont="1" applyBorder="1" applyAlignment="1">
      <alignment vertical="top" wrapText="1"/>
    </xf>
    <xf numFmtId="0" fontId="13" fillId="0" borderId="31" xfId="0" applyFont="1" applyBorder="1" applyAlignment="1">
      <alignment vertical="top" wrapText="1"/>
    </xf>
    <xf numFmtId="0" fontId="13" fillId="0" borderId="6" xfId="0" applyFont="1" applyBorder="1" applyAlignment="1">
      <alignment vertical="center" wrapText="1"/>
    </xf>
    <xf numFmtId="0" fontId="13" fillId="0" borderId="26" xfId="0" applyFont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vertical="center" wrapText="1"/>
    </xf>
    <xf numFmtId="0" fontId="6" fillId="3" borderId="21" xfId="0" applyFont="1" applyFill="1" applyBorder="1" applyAlignment="1">
      <alignment vertical="center" wrapText="1"/>
    </xf>
    <xf numFmtId="1" fontId="6" fillId="3" borderId="21" xfId="0" applyNumberFormat="1" applyFont="1" applyFill="1" applyBorder="1" applyAlignment="1">
      <alignment vertical="center" wrapText="1"/>
    </xf>
    <xf numFmtId="1" fontId="6" fillId="3" borderId="22" xfId="0" applyNumberFormat="1" applyFont="1" applyFill="1" applyBorder="1" applyAlignment="1">
      <alignment vertical="center" wrapText="1"/>
    </xf>
    <xf numFmtId="0" fontId="13" fillId="3" borderId="6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vertical="center" wrapText="1"/>
    </xf>
    <xf numFmtId="1" fontId="6" fillId="3" borderId="7" xfId="0" applyNumberFormat="1" applyFont="1" applyFill="1" applyBorder="1" applyAlignment="1">
      <alignment vertical="center" wrapText="1"/>
    </xf>
    <xf numFmtId="1" fontId="6" fillId="3" borderId="8" xfId="0" applyNumberFormat="1" applyFont="1" applyFill="1" applyBorder="1" applyAlignment="1">
      <alignment vertical="center" wrapText="1"/>
    </xf>
    <xf numFmtId="0" fontId="13" fillId="3" borderId="10" xfId="0" applyFont="1" applyFill="1" applyBorder="1" applyAlignment="1">
      <alignment vertical="center" wrapText="1"/>
    </xf>
    <xf numFmtId="0" fontId="6" fillId="3" borderId="11" xfId="0" applyFont="1" applyFill="1" applyBorder="1" applyAlignment="1">
      <alignment vertical="center" wrapText="1"/>
    </xf>
    <xf numFmtId="1" fontId="6" fillId="3" borderId="11" xfId="0" applyNumberFormat="1" applyFont="1" applyFill="1" applyBorder="1" applyAlignment="1">
      <alignment vertical="center" wrapText="1"/>
    </xf>
    <xf numFmtId="1" fontId="6" fillId="3" borderId="12" xfId="0" applyNumberFormat="1" applyFont="1" applyFill="1" applyBorder="1" applyAlignment="1">
      <alignment vertical="center" wrapText="1"/>
    </xf>
    <xf numFmtId="0" fontId="6" fillId="3" borderId="12" xfId="0" applyFont="1" applyFill="1" applyBorder="1" applyAlignment="1">
      <alignment vertical="center" wrapText="1"/>
    </xf>
    <xf numFmtId="0" fontId="6" fillId="3" borderId="30" xfId="0" applyFont="1" applyFill="1" applyBorder="1" applyAlignment="1">
      <alignment vertical="center" wrapText="1"/>
    </xf>
    <xf numFmtId="0" fontId="6" fillId="3" borderId="25" xfId="0" applyFont="1" applyFill="1" applyBorder="1" applyAlignment="1">
      <alignment vertical="center" wrapText="1"/>
    </xf>
    <xf numFmtId="0" fontId="7" fillId="0" borderId="17" xfId="0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7" fillId="0" borderId="19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6" fillId="3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7" fillId="0" borderId="16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0</xdr:row>
      <xdr:rowOff>0</xdr:rowOff>
    </xdr:from>
    <xdr:to>
      <xdr:col>3</xdr:col>
      <xdr:colOff>209854</xdr:colOff>
      <xdr:row>6</xdr:row>
      <xdr:rowOff>190500</xdr:rowOff>
    </xdr:to>
    <xdr:pic>
      <xdr:nvPicPr>
        <xdr:cNvPr id="2" name="Picture 3" descr="G:\УРАЛПЛИТ\STERN\ЛОГО\лого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89300" y="0"/>
          <a:ext cx="1911654" cy="1739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</xdr:colOff>
      <xdr:row>0</xdr:row>
      <xdr:rowOff>0</xdr:rowOff>
    </xdr:from>
    <xdr:to>
      <xdr:col>0</xdr:col>
      <xdr:colOff>3036794</xdr:colOff>
      <xdr:row>6</xdr:row>
      <xdr:rowOff>139700</xdr:rowOff>
    </xdr:to>
    <xdr:pic>
      <xdr:nvPicPr>
        <xdr:cNvPr id="3" name="Рисунок 2" descr="логотип уралплит с адр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3200" y="0"/>
          <a:ext cx="3024094" cy="1697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4:Y37"/>
  <sheetViews>
    <sheetView tabSelected="1" zoomScale="85" zoomScaleNormal="85" workbookViewId="0">
      <pane xSplit="1" topLeftCell="B1" activePane="topRight" state="frozen"/>
      <selection pane="topRight" activeCell="A19" sqref="A19"/>
    </sheetView>
  </sheetViews>
  <sheetFormatPr defaultRowHeight="15" x14ac:dyDescent="0.25"/>
  <cols>
    <col min="1" max="1" width="46.140625" customWidth="1"/>
    <col min="2" max="2" width="18.140625" customWidth="1"/>
    <col min="3" max="7" width="7.7109375" customWidth="1"/>
    <col min="8" max="8" width="18.5703125" customWidth="1"/>
    <col min="9" max="13" width="7.7109375" customWidth="1"/>
    <col min="14" max="14" width="19.28515625" customWidth="1"/>
    <col min="15" max="19" width="7.7109375" customWidth="1"/>
    <col min="20" max="20" width="18.140625" customWidth="1"/>
    <col min="21" max="25" width="7.7109375" customWidth="1"/>
  </cols>
  <sheetData>
    <row r="4" spans="1:25" ht="47.25" customHeight="1" x14ac:dyDescent="0.25"/>
    <row r="7" spans="1:25" ht="15.75" thickBot="1" x14ac:dyDescent="0.3"/>
    <row r="8" spans="1:25" ht="19.5" thickBot="1" x14ac:dyDescent="0.35">
      <c r="A8" s="75" t="s">
        <v>0</v>
      </c>
      <c r="B8" s="1"/>
      <c r="C8" s="102" t="s">
        <v>1</v>
      </c>
      <c r="D8" s="103"/>
      <c r="E8" s="103"/>
      <c r="F8" s="103"/>
      <c r="G8" s="103"/>
      <c r="H8" s="104"/>
    </row>
    <row r="9" spans="1:25" ht="19.5" thickBot="1" x14ac:dyDescent="0.35">
      <c r="A9" s="2">
        <v>2615</v>
      </c>
      <c r="B9" s="3"/>
      <c r="C9" s="105" t="s">
        <v>2</v>
      </c>
      <c r="D9" s="106"/>
      <c r="E9" s="106"/>
      <c r="F9" s="106"/>
      <c r="G9" s="106"/>
      <c r="H9" s="4" t="s">
        <v>3</v>
      </c>
    </row>
    <row r="10" spans="1:25" ht="19.5" thickBot="1" x14ac:dyDescent="0.3">
      <c r="A10" s="76" t="s">
        <v>4</v>
      </c>
      <c r="B10" s="3"/>
      <c r="C10" s="105" t="s">
        <v>5</v>
      </c>
      <c r="D10" s="106"/>
      <c r="E10" s="106"/>
      <c r="F10" s="106"/>
      <c r="G10" s="106"/>
      <c r="H10" s="4" t="s">
        <v>6</v>
      </c>
    </row>
    <row r="11" spans="1:25" ht="19.5" thickBot="1" x14ac:dyDescent="0.35">
      <c r="A11" s="2">
        <v>1595</v>
      </c>
      <c r="B11" s="3"/>
      <c r="C11" s="107" t="s">
        <v>7</v>
      </c>
      <c r="D11" s="108"/>
      <c r="E11" s="108"/>
      <c r="F11" s="108"/>
      <c r="G11" s="108"/>
      <c r="H11" s="5" t="s">
        <v>8</v>
      </c>
    </row>
    <row r="12" spans="1:25" ht="16.5" thickBot="1" x14ac:dyDescent="0.3">
      <c r="A12" s="6"/>
      <c r="B12" s="3"/>
    </row>
    <row r="13" spans="1:25" ht="16.5" thickBot="1" x14ac:dyDescent="0.3">
      <c r="A13" s="109" t="s">
        <v>9</v>
      </c>
      <c r="B13" s="112" t="s">
        <v>10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4"/>
      <c r="N13" s="92" t="s">
        <v>11</v>
      </c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4"/>
    </row>
    <row r="14" spans="1:25" x14ac:dyDescent="0.25">
      <c r="A14" s="110"/>
      <c r="B14" s="95" t="s">
        <v>12</v>
      </c>
      <c r="C14" s="96"/>
      <c r="D14" s="96"/>
      <c r="E14" s="96"/>
      <c r="F14" s="96"/>
      <c r="G14" s="96"/>
      <c r="H14" s="95" t="s">
        <v>13</v>
      </c>
      <c r="I14" s="96"/>
      <c r="J14" s="96"/>
      <c r="K14" s="96"/>
      <c r="L14" s="96"/>
      <c r="M14" s="97"/>
      <c r="N14" s="98" t="s">
        <v>12</v>
      </c>
      <c r="O14" s="99"/>
      <c r="P14" s="99"/>
      <c r="Q14" s="99"/>
      <c r="R14" s="99"/>
      <c r="S14" s="100"/>
      <c r="T14" s="98" t="s">
        <v>13</v>
      </c>
      <c r="U14" s="99"/>
      <c r="V14" s="99"/>
      <c r="W14" s="99"/>
      <c r="X14" s="99"/>
      <c r="Y14" s="100"/>
    </row>
    <row r="15" spans="1:25" x14ac:dyDescent="0.25">
      <c r="A15" s="111"/>
      <c r="B15" s="67" t="s">
        <v>14</v>
      </c>
      <c r="C15" s="7" t="s">
        <v>15</v>
      </c>
      <c r="D15" s="8" t="s">
        <v>16</v>
      </c>
      <c r="E15" s="8" t="s">
        <v>17</v>
      </c>
      <c r="F15" s="8" t="s">
        <v>17</v>
      </c>
      <c r="G15" s="9" t="s">
        <v>18</v>
      </c>
      <c r="H15" s="67" t="s">
        <v>14</v>
      </c>
      <c r="I15" s="8" t="s">
        <v>15</v>
      </c>
      <c r="J15" s="8" t="s">
        <v>16</v>
      </c>
      <c r="K15" s="8" t="s">
        <v>17</v>
      </c>
      <c r="L15" s="8" t="s">
        <v>17</v>
      </c>
      <c r="M15" s="10" t="s">
        <v>18</v>
      </c>
      <c r="N15" s="67" t="s">
        <v>14</v>
      </c>
      <c r="O15" s="8" t="s">
        <v>15</v>
      </c>
      <c r="P15" s="8" t="s">
        <v>16</v>
      </c>
      <c r="Q15" s="8" t="s">
        <v>17</v>
      </c>
      <c r="R15" s="8" t="s">
        <v>17</v>
      </c>
      <c r="S15" s="10" t="s">
        <v>18</v>
      </c>
      <c r="T15" s="67" t="s">
        <v>14</v>
      </c>
      <c r="U15" s="8" t="s">
        <v>15</v>
      </c>
      <c r="V15" s="8" t="s">
        <v>16</v>
      </c>
      <c r="W15" s="8" t="s">
        <v>17</v>
      </c>
      <c r="X15" s="8" t="s">
        <v>17</v>
      </c>
      <c r="Y15" s="10" t="s">
        <v>18</v>
      </c>
    </row>
    <row r="16" spans="1:25" ht="19.5" thickBot="1" x14ac:dyDescent="0.3">
      <c r="A16" s="11" t="s">
        <v>19</v>
      </c>
      <c r="B16" s="68" t="s">
        <v>32</v>
      </c>
      <c r="C16" s="12">
        <f>A9-40</f>
        <v>2575</v>
      </c>
      <c r="D16" s="13">
        <f>A9-40</f>
        <v>2575</v>
      </c>
      <c r="E16" s="13">
        <f>A9-40</f>
        <v>2575</v>
      </c>
      <c r="F16" s="13">
        <f>A9-40</f>
        <v>2575</v>
      </c>
      <c r="G16" s="14">
        <f>A9-40</f>
        <v>2575</v>
      </c>
      <c r="H16" s="68" t="s">
        <v>32</v>
      </c>
      <c r="I16" s="13">
        <f>$A9-40</f>
        <v>2575</v>
      </c>
      <c r="J16" s="13">
        <f>$A9-40</f>
        <v>2575</v>
      </c>
      <c r="K16" s="13">
        <f>$A9-40</f>
        <v>2575</v>
      </c>
      <c r="L16" s="13">
        <f>$A9-40</f>
        <v>2575</v>
      </c>
      <c r="M16" s="15">
        <f>$A9-40</f>
        <v>2575</v>
      </c>
      <c r="N16" s="68" t="s">
        <v>32</v>
      </c>
      <c r="O16" s="13">
        <f>$A9-40</f>
        <v>2575</v>
      </c>
      <c r="P16" s="13">
        <f>$A9-40</f>
        <v>2575</v>
      </c>
      <c r="Q16" s="13">
        <f>$A9-40</f>
        <v>2575</v>
      </c>
      <c r="R16" s="13">
        <f>$A9-40</f>
        <v>2575</v>
      </c>
      <c r="S16" s="13">
        <f>$A9-40</f>
        <v>2575</v>
      </c>
      <c r="T16" s="68" t="s">
        <v>32</v>
      </c>
      <c r="U16" s="13">
        <f>$A9-40</f>
        <v>2575</v>
      </c>
      <c r="V16" s="13">
        <f>$A9-40</f>
        <v>2575</v>
      </c>
      <c r="W16" s="13">
        <f>$A9-40</f>
        <v>2575</v>
      </c>
      <c r="X16" s="13">
        <f>$A9-40</f>
        <v>2575</v>
      </c>
      <c r="Y16" s="15">
        <f>$A9-40</f>
        <v>2575</v>
      </c>
    </row>
    <row r="17" spans="1:25" ht="18.75" x14ac:dyDescent="0.25">
      <c r="A17" s="16" t="s">
        <v>20</v>
      </c>
      <c r="B17" s="69" t="s">
        <v>33</v>
      </c>
      <c r="C17" s="17">
        <f>(A11+26)/2</f>
        <v>810.5</v>
      </c>
      <c r="D17" s="18"/>
      <c r="E17" s="18"/>
      <c r="F17" s="18"/>
      <c r="G17" s="19"/>
      <c r="H17" s="69" t="s">
        <v>44</v>
      </c>
      <c r="I17" s="20">
        <f>($A11+26-8)/2</f>
        <v>806.5</v>
      </c>
      <c r="J17" s="20"/>
      <c r="K17" s="18"/>
      <c r="L17" s="18"/>
      <c r="M17" s="19"/>
      <c r="N17" s="69" t="s">
        <v>49</v>
      </c>
      <c r="O17" s="21">
        <f>($A11+35)/2</f>
        <v>815</v>
      </c>
      <c r="P17" s="20"/>
      <c r="Q17" s="20"/>
      <c r="R17" s="20"/>
      <c r="S17" s="20"/>
      <c r="T17" s="69" t="s">
        <v>57</v>
      </c>
      <c r="U17" s="21">
        <f>($A11+35-8)/2</f>
        <v>811</v>
      </c>
      <c r="V17" s="18"/>
      <c r="W17" s="18"/>
      <c r="X17" s="18"/>
      <c r="Y17" s="19"/>
    </row>
    <row r="18" spans="1:25" ht="27" x14ac:dyDescent="0.25">
      <c r="A18" s="22" t="s">
        <v>21</v>
      </c>
      <c r="B18" s="70" t="s">
        <v>34</v>
      </c>
      <c r="C18" s="23"/>
      <c r="D18" s="24">
        <f>($A11+26*2)/3</f>
        <v>549</v>
      </c>
      <c r="E18" s="25"/>
      <c r="F18" s="25"/>
      <c r="G18" s="26"/>
      <c r="H18" s="70" t="s">
        <v>45</v>
      </c>
      <c r="I18" s="25"/>
      <c r="J18" s="24">
        <f>($A11+26*2-8)/3</f>
        <v>546.33333333333337</v>
      </c>
      <c r="K18" s="25"/>
      <c r="L18" s="25"/>
      <c r="M18" s="26"/>
      <c r="N18" s="70" t="s">
        <v>50</v>
      </c>
      <c r="O18" s="27"/>
      <c r="P18" s="24">
        <f>($A11+35*2)/3</f>
        <v>555</v>
      </c>
      <c r="Q18" s="27"/>
      <c r="R18" s="27"/>
      <c r="S18" s="27"/>
      <c r="T18" s="70" t="s">
        <v>58</v>
      </c>
      <c r="U18" s="25"/>
      <c r="V18" s="24">
        <f>($A11+35*2-8)/3</f>
        <v>552.33333333333337</v>
      </c>
      <c r="W18" s="28"/>
      <c r="X18" s="28"/>
      <c r="Y18" s="29"/>
    </row>
    <row r="19" spans="1:25" ht="27" x14ac:dyDescent="0.25">
      <c r="A19" s="30" t="s">
        <v>22</v>
      </c>
      <c r="B19" s="70" t="s">
        <v>35</v>
      </c>
      <c r="C19" s="23"/>
      <c r="D19" s="25"/>
      <c r="E19" s="24">
        <f>($A11+26*3)/4</f>
        <v>418.25</v>
      </c>
      <c r="F19" s="25"/>
      <c r="G19" s="31"/>
      <c r="H19" s="70" t="s">
        <v>46</v>
      </c>
      <c r="I19" s="25"/>
      <c r="J19" s="25"/>
      <c r="K19" s="24">
        <f>($A11+26*3-8)/4</f>
        <v>416.25</v>
      </c>
      <c r="L19" s="25"/>
      <c r="M19" s="26"/>
      <c r="N19" s="70" t="s">
        <v>51</v>
      </c>
      <c r="O19" s="27"/>
      <c r="P19" s="27"/>
      <c r="Q19" s="24">
        <f>($A11+35*3)/4</f>
        <v>425</v>
      </c>
      <c r="R19" s="27"/>
      <c r="S19" s="27"/>
      <c r="T19" s="70" t="s">
        <v>59</v>
      </c>
      <c r="U19" s="25"/>
      <c r="V19" s="28"/>
      <c r="W19" s="24">
        <f>($A11+35*3-8)/4</f>
        <v>423</v>
      </c>
      <c r="X19" s="28"/>
      <c r="Y19" s="29"/>
    </row>
    <row r="20" spans="1:25" ht="27" x14ac:dyDescent="0.25">
      <c r="A20" s="30" t="s">
        <v>23</v>
      </c>
      <c r="B20" s="70" t="s">
        <v>36</v>
      </c>
      <c r="C20" s="23"/>
      <c r="D20" s="25"/>
      <c r="E20" s="25"/>
      <c r="F20" s="27">
        <f>($A11+26*2)/4</f>
        <v>411.75</v>
      </c>
      <c r="G20" s="26"/>
      <c r="H20" s="70" t="s">
        <v>47</v>
      </c>
      <c r="I20" s="25"/>
      <c r="J20" s="25"/>
      <c r="K20" s="25"/>
      <c r="L20" s="24">
        <f>($A11+26*2-8)/4</f>
        <v>409.75</v>
      </c>
      <c r="M20" s="26"/>
      <c r="N20" s="70" t="s">
        <v>52</v>
      </c>
      <c r="O20" s="27"/>
      <c r="P20" s="27"/>
      <c r="Q20" s="27"/>
      <c r="R20" s="24">
        <f>($A11+35*2)/4</f>
        <v>416.25</v>
      </c>
      <c r="S20" s="27"/>
      <c r="T20" s="70" t="s">
        <v>60</v>
      </c>
      <c r="U20" s="25"/>
      <c r="V20" s="28"/>
      <c r="W20" s="28"/>
      <c r="X20" s="24">
        <f>($A11+35*2-8)/4</f>
        <v>414.25</v>
      </c>
      <c r="Y20" s="29"/>
    </row>
    <row r="21" spans="1:25" ht="27.75" thickBot="1" x14ac:dyDescent="0.3">
      <c r="A21" s="32" t="s">
        <v>24</v>
      </c>
      <c r="B21" s="71" t="s">
        <v>37</v>
      </c>
      <c r="C21" s="33"/>
      <c r="D21" s="34"/>
      <c r="E21" s="34"/>
      <c r="F21" s="34"/>
      <c r="G21" s="35">
        <f>($A11+26*4)/5</f>
        <v>339.8</v>
      </c>
      <c r="H21" s="71" t="s">
        <v>48</v>
      </c>
      <c r="I21" s="34"/>
      <c r="J21" s="34"/>
      <c r="K21" s="34"/>
      <c r="L21" s="34"/>
      <c r="M21" s="35">
        <f>($A11+26*4-8)/5</f>
        <v>338.2</v>
      </c>
      <c r="N21" s="71" t="s">
        <v>53</v>
      </c>
      <c r="O21" s="36"/>
      <c r="P21" s="36"/>
      <c r="Q21" s="36"/>
      <c r="R21" s="36"/>
      <c r="S21" s="37">
        <f>($A11+35*4)/5</f>
        <v>347</v>
      </c>
      <c r="T21" s="71" t="s">
        <v>61</v>
      </c>
      <c r="U21" s="34"/>
      <c r="V21" s="38"/>
      <c r="W21" s="38"/>
      <c r="X21" s="38"/>
      <c r="Y21" s="35">
        <f>($A11+35*4-8)/5</f>
        <v>345.4</v>
      </c>
    </row>
    <row r="22" spans="1:25" x14ac:dyDescent="0.25">
      <c r="A22" s="16" t="s">
        <v>25</v>
      </c>
      <c r="B22" s="72" t="s">
        <v>38</v>
      </c>
      <c r="C22" s="39">
        <f>$C17-49</f>
        <v>761.5</v>
      </c>
      <c r="D22" s="40">
        <f>D18-49</f>
        <v>500</v>
      </c>
      <c r="E22" s="40">
        <f>E19-49</f>
        <v>369.25</v>
      </c>
      <c r="F22" s="40">
        <f>F20-49</f>
        <v>362.75</v>
      </c>
      <c r="G22" s="40">
        <f>G21-49</f>
        <v>290.8</v>
      </c>
      <c r="H22" s="72" t="s">
        <v>38</v>
      </c>
      <c r="I22" s="41">
        <f>$I17-49</f>
        <v>757.5</v>
      </c>
      <c r="J22" s="42">
        <f>J18-49</f>
        <v>497.33333333333337</v>
      </c>
      <c r="K22" s="42">
        <f>K19-49</f>
        <v>367.25</v>
      </c>
      <c r="L22" s="42">
        <f>L20-49</f>
        <v>360.75</v>
      </c>
      <c r="M22" s="43">
        <f>M21-49</f>
        <v>289.2</v>
      </c>
      <c r="N22" s="72" t="s">
        <v>54</v>
      </c>
      <c r="O22" s="42">
        <f>$O17-69</f>
        <v>746</v>
      </c>
      <c r="P22" s="42">
        <f>P18-69</f>
        <v>486</v>
      </c>
      <c r="Q22" s="42">
        <f>Q19-69</f>
        <v>356</v>
      </c>
      <c r="R22" s="42">
        <f>R20-69</f>
        <v>347.25</v>
      </c>
      <c r="S22" s="42">
        <f>S21-69</f>
        <v>278</v>
      </c>
      <c r="T22" s="72" t="s">
        <v>54</v>
      </c>
      <c r="U22" s="44">
        <f>U17-69</f>
        <v>742</v>
      </c>
      <c r="V22" s="45">
        <f>V18-69</f>
        <v>483.33333333333337</v>
      </c>
      <c r="W22" s="45">
        <f>W19-69</f>
        <v>354</v>
      </c>
      <c r="X22" s="45">
        <f>X20-69</f>
        <v>345.25</v>
      </c>
      <c r="Y22" s="46">
        <f>Y21-69</f>
        <v>276.39999999999998</v>
      </c>
    </row>
    <row r="23" spans="1:25" x14ac:dyDescent="0.25">
      <c r="A23" s="30" t="s">
        <v>26</v>
      </c>
      <c r="B23" s="70" t="s">
        <v>38</v>
      </c>
      <c r="C23" s="47">
        <f>C17-49</f>
        <v>761.5</v>
      </c>
      <c r="D23" s="48">
        <f>D18-49</f>
        <v>500</v>
      </c>
      <c r="E23" s="48">
        <f>E19-49</f>
        <v>369.25</v>
      </c>
      <c r="F23" s="48">
        <f>F20-49</f>
        <v>362.75</v>
      </c>
      <c r="G23" s="48">
        <f>G21-49</f>
        <v>290.8</v>
      </c>
      <c r="H23" s="70" t="s">
        <v>38</v>
      </c>
      <c r="I23" s="49">
        <f>I17-49</f>
        <v>757.5</v>
      </c>
      <c r="J23" s="50">
        <f>J18-49</f>
        <v>497.33333333333337</v>
      </c>
      <c r="K23" s="50">
        <f>K19-49</f>
        <v>367.25</v>
      </c>
      <c r="L23" s="50">
        <f>L20-49</f>
        <v>360.75</v>
      </c>
      <c r="M23" s="51">
        <f>M21-49</f>
        <v>289.2</v>
      </c>
      <c r="N23" s="70" t="s">
        <v>54</v>
      </c>
      <c r="O23" s="50">
        <f>$O17-69</f>
        <v>746</v>
      </c>
      <c r="P23" s="50">
        <f>P18-69</f>
        <v>486</v>
      </c>
      <c r="Q23" s="50">
        <f>Q19-69</f>
        <v>356</v>
      </c>
      <c r="R23" s="50">
        <f>R20-69</f>
        <v>347.25</v>
      </c>
      <c r="S23" s="50">
        <f>S21-69</f>
        <v>278</v>
      </c>
      <c r="T23" s="70" t="s">
        <v>54</v>
      </c>
      <c r="U23" s="52">
        <f>U17-69</f>
        <v>742</v>
      </c>
      <c r="V23" s="53">
        <f>V18-69</f>
        <v>483.33333333333337</v>
      </c>
      <c r="W23" s="53">
        <f>W19-69</f>
        <v>354</v>
      </c>
      <c r="X23" s="53">
        <f>X20-69</f>
        <v>345.25</v>
      </c>
      <c r="Y23" s="54">
        <f>Y21-69</f>
        <v>276.39999999999998</v>
      </c>
    </row>
    <row r="24" spans="1:25" x14ac:dyDescent="0.25">
      <c r="A24" s="30" t="s">
        <v>27</v>
      </c>
      <c r="B24" s="70" t="s">
        <v>38</v>
      </c>
      <c r="C24" s="47">
        <f>C17-49</f>
        <v>761.5</v>
      </c>
      <c r="D24" s="48">
        <f>D18-49</f>
        <v>500</v>
      </c>
      <c r="E24" s="48">
        <f>E19-49</f>
        <v>369.25</v>
      </c>
      <c r="F24" s="48">
        <f>F20-49</f>
        <v>362.75</v>
      </c>
      <c r="G24" s="48">
        <f>G21-49</f>
        <v>290.8</v>
      </c>
      <c r="H24" s="70" t="s">
        <v>38</v>
      </c>
      <c r="I24" s="49">
        <f>I17-49</f>
        <v>757.5</v>
      </c>
      <c r="J24" s="50">
        <f>J18-49</f>
        <v>497.33333333333337</v>
      </c>
      <c r="K24" s="50">
        <f>K19-49</f>
        <v>367.25</v>
      </c>
      <c r="L24" s="50">
        <f>L20-49</f>
        <v>360.75</v>
      </c>
      <c r="M24" s="51">
        <f>M21-49</f>
        <v>289.2</v>
      </c>
      <c r="N24" s="70" t="s">
        <v>54</v>
      </c>
      <c r="O24" s="50">
        <f>$O17-69</f>
        <v>746</v>
      </c>
      <c r="P24" s="50">
        <f>P18-69</f>
        <v>486</v>
      </c>
      <c r="Q24" s="50">
        <f>Q19-69</f>
        <v>356</v>
      </c>
      <c r="R24" s="50">
        <f>R20-69</f>
        <v>347.25</v>
      </c>
      <c r="S24" s="50">
        <f>S21-69</f>
        <v>278</v>
      </c>
      <c r="T24" s="70" t="s">
        <v>54</v>
      </c>
      <c r="U24" s="52">
        <f>U17-69</f>
        <v>742</v>
      </c>
      <c r="V24" s="53">
        <f>V18-69</f>
        <v>483.33333333333337</v>
      </c>
      <c r="W24" s="53">
        <f>W19-69</f>
        <v>354</v>
      </c>
      <c r="X24" s="53">
        <f>X20-69</f>
        <v>345.25</v>
      </c>
      <c r="Y24" s="54">
        <f>Y21-69</f>
        <v>276.39999999999998</v>
      </c>
    </row>
    <row r="25" spans="1:25" x14ac:dyDescent="0.25">
      <c r="A25" s="55" t="s">
        <v>28</v>
      </c>
      <c r="B25" s="73" t="s">
        <v>39</v>
      </c>
      <c r="C25" s="56">
        <f>$A11</f>
        <v>1595</v>
      </c>
      <c r="D25" s="57">
        <f>$A11</f>
        <v>1595</v>
      </c>
      <c r="E25" s="57">
        <f>$A11</f>
        <v>1595</v>
      </c>
      <c r="F25" s="57">
        <f>$A11</f>
        <v>1595</v>
      </c>
      <c r="G25" s="58">
        <f>$A11</f>
        <v>1595</v>
      </c>
      <c r="H25" s="73" t="s">
        <v>39</v>
      </c>
      <c r="I25" s="57">
        <f>$A11</f>
        <v>1595</v>
      </c>
      <c r="J25" s="57">
        <f>$A11</f>
        <v>1595</v>
      </c>
      <c r="K25" s="57">
        <f>$A11</f>
        <v>1595</v>
      </c>
      <c r="L25" s="57">
        <f>$A11</f>
        <v>1595</v>
      </c>
      <c r="M25" s="59">
        <f>$A11</f>
        <v>1595</v>
      </c>
      <c r="N25" s="73" t="s">
        <v>39</v>
      </c>
      <c r="O25" s="57">
        <f>$A11</f>
        <v>1595</v>
      </c>
      <c r="P25" s="57">
        <f>$A11</f>
        <v>1595</v>
      </c>
      <c r="Q25" s="57">
        <f>$A11</f>
        <v>1595</v>
      </c>
      <c r="R25" s="57">
        <f>$A11</f>
        <v>1595</v>
      </c>
      <c r="S25" s="59">
        <f>$A11</f>
        <v>1595</v>
      </c>
      <c r="T25" s="73" t="s">
        <v>39</v>
      </c>
      <c r="U25" s="57">
        <f>$A11</f>
        <v>1595</v>
      </c>
      <c r="V25" s="57">
        <f>$A11</f>
        <v>1595</v>
      </c>
      <c r="W25" s="57">
        <f>$A11</f>
        <v>1595</v>
      </c>
      <c r="X25" s="57">
        <f>$A11</f>
        <v>1595</v>
      </c>
      <c r="Y25" s="59">
        <f>$A11</f>
        <v>1595</v>
      </c>
    </row>
    <row r="26" spans="1:25" ht="15.75" thickBot="1" x14ac:dyDescent="0.3">
      <c r="A26" s="60" t="s">
        <v>29</v>
      </c>
      <c r="B26" s="74" t="s">
        <v>39</v>
      </c>
      <c r="C26" s="61">
        <f>$A11</f>
        <v>1595</v>
      </c>
      <c r="D26" s="62">
        <f>$A11</f>
        <v>1595</v>
      </c>
      <c r="E26" s="62">
        <f>$A11</f>
        <v>1595</v>
      </c>
      <c r="F26" s="62">
        <f>$A11</f>
        <v>1595</v>
      </c>
      <c r="G26" s="63">
        <f>$A11</f>
        <v>1595</v>
      </c>
      <c r="H26" s="74" t="s">
        <v>39</v>
      </c>
      <c r="I26" s="62">
        <f>$A11</f>
        <v>1595</v>
      </c>
      <c r="J26" s="62">
        <f>$A11</f>
        <v>1595</v>
      </c>
      <c r="K26" s="62">
        <f>$A11</f>
        <v>1595</v>
      </c>
      <c r="L26" s="62">
        <f>$A11</f>
        <v>1595</v>
      </c>
      <c r="M26" s="64">
        <f>$A11</f>
        <v>1595</v>
      </c>
      <c r="N26" s="74" t="s">
        <v>39</v>
      </c>
      <c r="O26" s="62">
        <f>$A11</f>
        <v>1595</v>
      </c>
      <c r="P26" s="62">
        <f>$A11</f>
        <v>1595</v>
      </c>
      <c r="Q26" s="62">
        <f>$A11</f>
        <v>1595</v>
      </c>
      <c r="R26" s="62">
        <f>$A11</f>
        <v>1595</v>
      </c>
      <c r="S26" s="64">
        <f>$A11</f>
        <v>1595</v>
      </c>
      <c r="T26" s="74" t="s">
        <v>39</v>
      </c>
      <c r="U26" s="62">
        <f>$A11</f>
        <v>1595</v>
      </c>
      <c r="V26" s="62">
        <f>$A11</f>
        <v>1595</v>
      </c>
      <c r="W26" s="62">
        <f>$A11</f>
        <v>1595</v>
      </c>
      <c r="X26" s="62">
        <f>$A11</f>
        <v>1595</v>
      </c>
      <c r="Y26" s="64">
        <f>$A11</f>
        <v>1595</v>
      </c>
    </row>
    <row r="27" spans="1:25" x14ac:dyDescent="0.25">
      <c r="A27" s="101" t="s">
        <v>30</v>
      </c>
      <c r="B27" s="77" t="s">
        <v>40</v>
      </c>
      <c r="C27" s="78">
        <f>C17-35</f>
        <v>775.5</v>
      </c>
      <c r="D27" s="79">
        <f>D18-35</f>
        <v>514</v>
      </c>
      <c r="E27" s="79">
        <f>E19-35</f>
        <v>383.25</v>
      </c>
      <c r="F27" s="79">
        <f>F20-35</f>
        <v>376.75</v>
      </c>
      <c r="G27" s="80">
        <f>G21-35</f>
        <v>304.8</v>
      </c>
      <c r="H27" s="77" t="s">
        <v>40</v>
      </c>
      <c r="I27" s="78">
        <f>I17-35</f>
        <v>771.5</v>
      </c>
      <c r="J27" s="79">
        <f>J18-35</f>
        <v>511.33333333333337</v>
      </c>
      <c r="K27" s="79">
        <f>K19-35</f>
        <v>381.25</v>
      </c>
      <c r="L27" s="79">
        <f>L20-35</f>
        <v>374.75</v>
      </c>
      <c r="M27" s="80">
        <f>M21-35</f>
        <v>303.2</v>
      </c>
      <c r="N27" s="77" t="s">
        <v>55</v>
      </c>
      <c r="O27" s="79">
        <f>$O17-54</f>
        <v>761</v>
      </c>
      <c r="P27" s="79">
        <f>P18-54</f>
        <v>501</v>
      </c>
      <c r="Q27" s="79">
        <f>Q19-54</f>
        <v>371</v>
      </c>
      <c r="R27" s="79">
        <f>R20-54</f>
        <v>362.25</v>
      </c>
      <c r="S27" s="80">
        <f>S21-54</f>
        <v>293</v>
      </c>
      <c r="T27" s="77" t="s">
        <v>55</v>
      </c>
      <c r="U27" s="79">
        <f>U17-54</f>
        <v>757</v>
      </c>
      <c r="V27" s="79">
        <f>V18-54</f>
        <v>498.33333333333337</v>
      </c>
      <c r="W27" s="79">
        <f>W19-54</f>
        <v>369</v>
      </c>
      <c r="X27" s="79">
        <f>X20-54</f>
        <v>360.25</v>
      </c>
      <c r="Y27" s="80">
        <f>Y21-54</f>
        <v>291.39999999999998</v>
      </c>
    </row>
    <row r="28" spans="1:25" x14ac:dyDescent="0.25">
      <c r="A28" s="90"/>
      <c r="B28" s="81" t="s">
        <v>41</v>
      </c>
      <c r="C28" s="82">
        <f>C16-57</f>
        <v>2518</v>
      </c>
      <c r="D28" s="83">
        <f>D16-57</f>
        <v>2518</v>
      </c>
      <c r="E28" s="83">
        <f>E16-57</f>
        <v>2518</v>
      </c>
      <c r="F28" s="83">
        <f>F16-57</f>
        <v>2518</v>
      </c>
      <c r="G28" s="84">
        <f>G16-57</f>
        <v>2518</v>
      </c>
      <c r="H28" s="81" t="s">
        <v>41</v>
      </c>
      <c r="I28" s="82">
        <f>I16-57</f>
        <v>2518</v>
      </c>
      <c r="J28" s="82">
        <f>J16-57</f>
        <v>2518</v>
      </c>
      <c r="K28" s="82">
        <f>K16-57</f>
        <v>2518</v>
      </c>
      <c r="L28" s="83">
        <f>L16-57</f>
        <v>2518</v>
      </c>
      <c r="M28" s="84">
        <f>M16-57</f>
        <v>2518</v>
      </c>
      <c r="N28" s="81" t="s">
        <v>41</v>
      </c>
      <c r="O28" s="83">
        <f>O16-57</f>
        <v>2518</v>
      </c>
      <c r="P28" s="83">
        <f>P16-57</f>
        <v>2518</v>
      </c>
      <c r="Q28" s="83">
        <f>Q16-57</f>
        <v>2518</v>
      </c>
      <c r="R28" s="83">
        <f>R16-57</f>
        <v>2518</v>
      </c>
      <c r="S28" s="84">
        <f>S16-57</f>
        <v>2518</v>
      </c>
      <c r="T28" s="81" t="s">
        <v>41</v>
      </c>
      <c r="U28" s="83">
        <f>U16-57</f>
        <v>2518</v>
      </c>
      <c r="V28" s="83">
        <f>V16-57</f>
        <v>2518</v>
      </c>
      <c r="W28" s="83">
        <f>W16-57</f>
        <v>2518</v>
      </c>
      <c r="X28" s="83">
        <f>X16-57</f>
        <v>2518</v>
      </c>
      <c r="Y28" s="84">
        <f>Y16-57</f>
        <v>2518</v>
      </c>
    </row>
    <row r="29" spans="1:25" x14ac:dyDescent="0.25">
      <c r="A29" s="90" t="s">
        <v>31</v>
      </c>
      <c r="B29" s="81" t="s">
        <v>42</v>
      </c>
      <c r="C29" s="82">
        <f>C17-37</f>
        <v>773.5</v>
      </c>
      <c r="D29" s="83">
        <f>D18-37</f>
        <v>512</v>
      </c>
      <c r="E29" s="83">
        <f>E19-37</f>
        <v>381.25</v>
      </c>
      <c r="F29" s="83">
        <f>F20-37</f>
        <v>374.75</v>
      </c>
      <c r="G29" s="84">
        <f>G21-37</f>
        <v>302.8</v>
      </c>
      <c r="H29" s="81" t="s">
        <v>42</v>
      </c>
      <c r="I29" s="82">
        <f>I17-37</f>
        <v>769.5</v>
      </c>
      <c r="J29" s="83">
        <f>J18-37</f>
        <v>509.33333333333337</v>
      </c>
      <c r="K29" s="83">
        <f>K19-37</f>
        <v>379.25</v>
      </c>
      <c r="L29" s="83">
        <f>L20-37</f>
        <v>372.75</v>
      </c>
      <c r="M29" s="84">
        <f>M21-37</f>
        <v>301.2</v>
      </c>
      <c r="N29" s="81" t="s">
        <v>56</v>
      </c>
      <c r="O29" s="83">
        <f>O17-56</f>
        <v>759</v>
      </c>
      <c r="P29" s="83">
        <f>P18-56</f>
        <v>499</v>
      </c>
      <c r="Q29" s="83">
        <f>Q19-56</f>
        <v>369</v>
      </c>
      <c r="R29" s="83">
        <f>R20-56</f>
        <v>360.25</v>
      </c>
      <c r="S29" s="84">
        <f>S21-56</f>
        <v>291</v>
      </c>
      <c r="T29" s="81" t="s">
        <v>56</v>
      </c>
      <c r="U29" s="83">
        <f>U17-56</f>
        <v>755</v>
      </c>
      <c r="V29" s="83">
        <f>V18-56</f>
        <v>496.33333333333337</v>
      </c>
      <c r="W29" s="83">
        <f>W19-56</f>
        <v>367</v>
      </c>
      <c r="X29" s="83">
        <f>X20-56</f>
        <v>358.25</v>
      </c>
      <c r="Y29" s="84">
        <f>Y21-56</f>
        <v>289.39999999999998</v>
      </c>
    </row>
    <row r="30" spans="1:25" ht="15.75" thickBot="1" x14ac:dyDescent="0.3">
      <c r="A30" s="91"/>
      <c r="B30" s="85" t="s">
        <v>43</v>
      </c>
      <c r="C30" s="86">
        <f>C16-59</f>
        <v>2516</v>
      </c>
      <c r="D30" s="87">
        <f>D16-59</f>
        <v>2516</v>
      </c>
      <c r="E30" s="87">
        <f>E16-59</f>
        <v>2516</v>
      </c>
      <c r="F30" s="87">
        <f>F16-59</f>
        <v>2516</v>
      </c>
      <c r="G30" s="88">
        <f>G16-59</f>
        <v>2516</v>
      </c>
      <c r="H30" s="85" t="s">
        <v>43</v>
      </c>
      <c r="I30" s="86">
        <f>I16-59</f>
        <v>2516</v>
      </c>
      <c r="J30" s="86">
        <f>J16-59</f>
        <v>2516</v>
      </c>
      <c r="K30" s="86">
        <f>K16-59</f>
        <v>2516</v>
      </c>
      <c r="L30" s="86">
        <f>L16-59</f>
        <v>2516</v>
      </c>
      <c r="M30" s="89">
        <f>M16-59</f>
        <v>2516</v>
      </c>
      <c r="N30" s="85" t="s">
        <v>43</v>
      </c>
      <c r="O30" s="87">
        <f>O16-59</f>
        <v>2516</v>
      </c>
      <c r="P30" s="87">
        <f>P16-59</f>
        <v>2516</v>
      </c>
      <c r="Q30" s="87">
        <f>Q16-59</f>
        <v>2516</v>
      </c>
      <c r="R30" s="87">
        <f>R16-59</f>
        <v>2516</v>
      </c>
      <c r="S30" s="88">
        <f>S16-59</f>
        <v>2516</v>
      </c>
      <c r="T30" s="85" t="s">
        <v>43</v>
      </c>
      <c r="U30" s="87">
        <f>U16-59</f>
        <v>2516</v>
      </c>
      <c r="V30" s="87">
        <f>V16-59</f>
        <v>2516</v>
      </c>
      <c r="W30" s="87">
        <f>W16-59</f>
        <v>2516</v>
      </c>
      <c r="X30" s="87">
        <f>X16-59</f>
        <v>2516</v>
      </c>
      <c r="Y30" s="88">
        <f>Y16-59</f>
        <v>2516</v>
      </c>
    </row>
    <row r="33" spans="1:5" x14ac:dyDescent="0.25">
      <c r="A33" s="65"/>
    </row>
    <row r="35" spans="1:5" x14ac:dyDescent="0.25">
      <c r="D35" s="66"/>
      <c r="E35" s="66"/>
    </row>
    <row r="36" spans="1:5" x14ac:dyDescent="0.25">
      <c r="A36" s="65"/>
    </row>
    <row r="37" spans="1:5" x14ac:dyDescent="0.25">
      <c r="A37" s="65"/>
      <c r="D37" s="65"/>
    </row>
  </sheetData>
  <protectedRanges>
    <protectedRange sqref="A9 A11" name="Диапазон1"/>
  </protectedRanges>
  <mergeCells count="13">
    <mergeCell ref="C8:H8"/>
    <mergeCell ref="C9:G9"/>
    <mergeCell ref="C10:G10"/>
    <mergeCell ref="C11:G11"/>
    <mergeCell ref="A13:A15"/>
    <mergeCell ref="B13:M13"/>
    <mergeCell ref="A29:A30"/>
    <mergeCell ref="N13:Y13"/>
    <mergeCell ref="B14:G14"/>
    <mergeCell ref="H14:M14"/>
    <mergeCell ref="N14:S14"/>
    <mergeCell ref="T14:Y14"/>
    <mergeCell ref="A27:A28"/>
  </mergeCell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STERN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2017-03-14T04:41:20Z</dcterms:modified>
</cp:coreProperties>
</file>